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bkunnskap-my.sharepoint.com/personal/ako_dib_no/Documents/Documents/Ankas ting/Trondrudvegen/"/>
    </mc:Choice>
  </mc:AlternateContent>
  <xr:revisionPtr revIDLastSave="57" documentId="8_{0FB30607-C8A1-428B-BDF2-A8D729A7FE6E}" xr6:coauthVersionLast="47" xr6:coauthVersionMax="47" xr10:uidLastSave="{132001DE-F9F3-4EAA-BAF9-58A3138BA86A}"/>
  <bookViews>
    <workbookView xWindow="-108" yWindow="-108" windowWidth="23256" windowHeight="12456" xr2:uid="{88AD1BB1-B7E1-449F-A03D-3C633628D345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M45" i="1"/>
  <c r="L47" i="1"/>
  <c r="L19" i="1"/>
  <c r="L23" i="1" s="1"/>
  <c r="J30" i="1"/>
  <c r="K30" i="1" s="1"/>
  <c r="L30" i="1" s="1"/>
  <c r="M30" i="1" s="1"/>
  <c r="N30" i="1" s="1"/>
  <c r="J19" i="1"/>
  <c r="K23" i="1" s="1"/>
  <c r="J29" i="1"/>
  <c r="K29" i="1" s="1"/>
  <c r="L29" i="1" s="1"/>
  <c r="M29" i="1" s="1"/>
  <c r="N29" i="1" s="1"/>
  <c r="I38" i="1"/>
  <c r="H38" i="1"/>
  <c r="G38" i="1"/>
  <c r="F38" i="1"/>
  <c r="M31" i="1"/>
  <c r="N31" i="1" s="1"/>
  <c r="H28" i="1"/>
  <c r="G28" i="1"/>
  <c r="F28" i="1"/>
  <c r="F40" i="1" s="1"/>
  <c r="N25" i="1"/>
  <c r="M25" i="1"/>
  <c r="L25" i="1"/>
  <c r="K25" i="1"/>
  <c r="J25" i="1"/>
  <c r="H20" i="1"/>
  <c r="H19" i="1" s="1"/>
  <c r="G20" i="1"/>
  <c r="F20" i="1"/>
  <c r="J38" i="1" l="1"/>
  <c r="K38" i="1"/>
  <c r="G40" i="1"/>
  <c r="H40" i="1"/>
  <c r="H41" i="1" s="1"/>
  <c r="K28" i="1"/>
  <c r="J23" i="1"/>
  <c r="J28" i="1" s="1"/>
  <c r="J40" i="1" l="1"/>
  <c r="J41" i="1" s="1"/>
  <c r="J44" i="1" s="1"/>
  <c r="K40" i="1"/>
  <c r="K41" i="1" s="1"/>
  <c r="K44" i="1" s="1"/>
  <c r="I28" i="1"/>
  <c r="I40" i="1" s="1"/>
  <c r="I41" i="1" s="1"/>
  <c r="I43" i="1" s="1"/>
  <c r="I46" i="1" s="1"/>
  <c r="J45" i="1" s="1"/>
  <c r="M19" i="1"/>
  <c r="L28" i="1" l="1"/>
  <c r="J46" i="1"/>
  <c r="K45" i="1" s="1"/>
  <c r="K47" i="1" s="1"/>
  <c r="L45" i="1" s="1"/>
  <c r="L38" i="1"/>
  <c r="N38" i="1"/>
  <c r="M38" i="1"/>
  <c r="M23" i="1"/>
  <c r="N19" i="1"/>
  <c r="N23" i="1" s="1"/>
  <c r="N28" i="1" l="1"/>
  <c r="N40" i="1" s="1"/>
  <c r="N41" i="1" s="1"/>
  <c r="N43" i="1" s="1"/>
  <c r="M28" i="1"/>
  <c r="M40" i="1" s="1"/>
  <c r="M41" i="1" s="1"/>
  <c r="M43" i="1" s="1"/>
  <c r="L40" i="1"/>
  <c r="L41" i="1" s="1"/>
  <c r="L43" i="1" s="1"/>
  <c r="M46" i="1" l="1"/>
  <c r="N45" i="1" s="1"/>
  <c r="N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 Karin Olander</author>
  </authors>
  <commentList>
    <comment ref="J14" authorId="0" shapeId="0" xr:uid="{B0D18FA9-0F8D-4C28-9997-04AEC666B76E}">
      <text>
        <r>
          <rPr>
            <b/>
            <sz val="9"/>
            <color indexed="81"/>
            <rFont val="Tahoma"/>
            <family val="2"/>
          </rPr>
          <t xml:space="preserve">Ann Karin Olander
</t>
        </r>
        <r>
          <rPr>
            <sz val="9"/>
            <color indexed="81"/>
            <rFont val="Tahoma"/>
            <family val="2"/>
          </rPr>
          <t>Foreslått ny årsavgift pr. andel</t>
        </r>
      </text>
    </comment>
  </commentList>
</comments>
</file>

<file path=xl/sharedStrings.xml><?xml version="1.0" encoding="utf-8"?>
<sst xmlns="http://schemas.openxmlformats.org/spreadsheetml/2006/main" count="44" uniqueCount="37">
  <si>
    <t>Forutsetninger for budsjettet</t>
  </si>
  <si>
    <t>I 2025: Prosjektledelse, grunnarbeid og asfaltering av halve veien, 50% av prosjektsum 9.764 + 200, ikke full innsparing på sommervedlikehold i 2025</t>
  </si>
  <si>
    <t>I 2026: Prosjektledelse, grunnarbeid og asfaltering av halve veien, 50% av prosjektsum 9.764 + 200, ikke full innsparing på sommervedlikehold i 2026</t>
  </si>
  <si>
    <t xml:space="preserve">Estimat:  40 nye hytter i 2025 og 2026 og deretter 50 i året fra og med 2027.  </t>
  </si>
  <si>
    <t xml:space="preserve">Hvis det forutsettes at de nye hyttene kommer jevnt fordelt over hytter i Nystølen/Bostjern (3 andeler), Bøgaset/Einan (4 andeler) og Natten/Tverrlie (5 andeler), vil hver nye hytte i snitt gi 4 andeler, hvilket vil være 160 flere andeler pr. år i 2025 og 2026 og 200 pr. år i 2027-2029 å fordele kostnader på. </t>
  </si>
  <si>
    <t>Det er lagt inn driftkostnader med 5% prisøkning pr. år</t>
  </si>
  <si>
    <t>Ekstraårsavgift asfalt, vedtatt på rep.møte 15.12.23</t>
  </si>
  <si>
    <t>Årsavgift</t>
  </si>
  <si>
    <t>Andelsinnskudd</t>
  </si>
  <si>
    <t>Andeler</t>
  </si>
  <si>
    <t>Nye hytter</t>
  </si>
  <si>
    <t>Regnskap</t>
  </si>
  <si>
    <t>Budsjett</t>
  </si>
  <si>
    <t>Årsavgift fra andelshavere</t>
  </si>
  <si>
    <t>Årsavgift fra næringsdrivende</t>
  </si>
  <si>
    <t>Ekstraavgift  til inndekking av oppgradering av veien</t>
  </si>
  <si>
    <t>Renteinntekt</t>
  </si>
  <si>
    <t>Brøyting</t>
  </si>
  <si>
    <r>
      <t xml:space="preserve">Øvrig vintervedlikehold </t>
    </r>
    <r>
      <rPr>
        <sz val="8"/>
        <color theme="1"/>
        <rFont val="Calibri"/>
        <family val="2"/>
        <scheme val="minor"/>
      </rPr>
      <t>(strøing, salt, subbus, høvling, tining, brøytestikker)</t>
    </r>
  </si>
  <si>
    <r>
      <t xml:space="preserve">Sommervedlikehold </t>
    </r>
    <r>
      <rPr>
        <sz val="8"/>
        <color theme="1"/>
        <rFont val="Calibri"/>
        <family val="2"/>
        <scheme val="minor"/>
      </rPr>
      <t>(høvling, skraping, grusing, manuelt arbeid, salt, NYTT: lapping av asfalt,)</t>
    </r>
  </si>
  <si>
    <t>Oppgraderingsprosjekt - Tronrudåne</t>
  </si>
  <si>
    <t>Oppgraderingsprosjekt - stikkrenner, veistandard</t>
  </si>
  <si>
    <t>Avskrivinger strøhus og vegutbedring</t>
  </si>
  <si>
    <t>Administrasjon</t>
  </si>
  <si>
    <t>Resultat (inkl. avskr.)</t>
  </si>
  <si>
    <t>Resultat (ekskl. avskr.)</t>
  </si>
  <si>
    <t>Manglende finansiering !</t>
  </si>
  <si>
    <t>Bankbeholdning 01.01. (faktisk beholdn. 01.01.2024, estimert for øvrige år)</t>
  </si>
  <si>
    <t>Resultat kan benyttes til dekning av neste fase av oppgraderingen/avsettes til fond</t>
  </si>
  <si>
    <t xml:space="preserve"> = Beregnet disponibel likviditett til neste års oppgradering/drift</t>
  </si>
  <si>
    <t>Resultat som må dekkes av fond /likviditet fra tidl.år</t>
  </si>
  <si>
    <t>Andelsinnskudd fra hytteutvikling</t>
  </si>
  <si>
    <t>I 2024: Stikkrenner og sikring av skråningen v/ Grasdokk (vesentlig mer forenklet enn prosjektrapport la opp til)</t>
  </si>
  <si>
    <t>Rettelse av budsjettkolonne 2027:</t>
  </si>
  <si>
    <t>I opprinnelig regneark var det ved en feiltegelse lagt inn 40 istedenfor gjennomsnittlig 4 andeler pr. nye hytter ved beregningen i årsavgiften.</t>
  </si>
  <si>
    <t>Denne feilen medførte at årsavgiften for 2027, 2028 og 2029 var beregnet kr 374 400 for mye for hvert av de tre årene.</t>
  </si>
  <si>
    <t>Celler markert med oransje er endret etter budsjett for 2025 ble vedtatt i  representant-skapsmøtet 27.9.2024 og prognose/simulering behandlet i styremøtet 30.10.2024 fordi:
Det var lagt inn feil formel for antall andeler for nye hytter i prognosen for  2027 (celle L19). Dette ga 1440 andeler for mye og kr 374 400 for høye årsavgifter i 2027.
Feilen hadde tilsvarende effekt for prognosene for andeler og årsavgifter i 2028 og 2029.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</si>
</sst>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left" vertical="center" wrapText="1"/>
    </xf>
    <xf numFmtId="164" fontId="0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164" fontId="0" fillId="0" borderId="0" xfId="1" applyNumberFormat="1" applyFont="1"/>
    <xf numFmtId="0" fontId="2" fillId="0" borderId="0" xfId="0" applyFont="1"/>
    <xf numFmtId="0" fontId="4" fillId="0" borderId="0" xfId="0" applyFont="1"/>
    <xf numFmtId="164" fontId="4" fillId="0" borderId="0" xfId="0" applyNumberFormat="1" applyFont="1"/>
    <xf numFmtId="164" fontId="5" fillId="2" borderId="0" xfId="0" applyNumberFormat="1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164" fontId="0" fillId="2" borderId="0" xfId="1" applyNumberFormat="1" applyFont="1" applyFill="1"/>
    <xf numFmtId="164" fontId="0" fillId="3" borderId="0" xfId="1" applyNumberFormat="1" applyFont="1" applyFill="1"/>
    <xf numFmtId="164" fontId="0" fillId="4" borderId="0" xfId="1" applyNumberFormat="1" applyFont="1" applyFill="1"/>
    <xf numFmtId="164" fontId="0" fillId="0" borderId="0" xfId="1" applyNumberFormat="1" applyFont="1" applyFill="1" applyBorder="1"/>
    <xf numFmtId="0" fontId="0" fillId="0" borderId="1" xfId="0" applyBorder="1"/>
    <xf numFmtId="164" fontId="0" fillId="2" borderId="1" xfId="1" applyNumberFormat="1" applyFont="1" applyFill="1" applyBorder="1"/>
    <xf numFmtId="164" fontId="0" fillId="3" borderId="1" xfId="1" applyNumberFormat="1" applyFont="1" applyFill="1" applyBorder="1"/>
    <xf numFmtId="164" fontId="0" fillId="4" borderId="1" xfId="1" applyNumberFormat="1" applyFont="1" applyFill="1" applyBorder="1"/>
    <xf numFmtId="164" fontId="0" fillId="0" borderId="1" xfId="0" applyNumberFormat="1" applyBorder="1"/>
    <xf numFmtId="164" fontId="0" fillId="0" borderId="2" xfId="0" applyNumberFormat="1" applyBorder="1"/>
    <xf numFmtId="164" fontId="0" fillId="2" borderId="0" xfId="1" applyNumberFormat="1" applyFont="1" applyFill="1" applyAlignment="1">
      <alignment vertical="center"/>
    </xf>
    <xf numFmtId="164" fontId="0" fillId="3" borderId="0" xfId="1" applyNumberFormat="1" applyFont="1" applyFill="1" applyAlignment="1">
      <alignment vertical="center"/>
    </xf>
    <xf numFmtId="164" fontId="0" fillId="4" borderId="0" xfId="1" applyNumberFormat="1" applyFont="1" applyFill="1" applyAlignment="1">
      <alignment vertical="center"/>
    </xf>
    <xf numFmtId="164" fontId="0" fillId="0" borderId="0" xfId="0" applyNumberFormat="1" applyAlignment="1">
      <alignment vertical="center"/>
    </xf>
    <xf numFmtId="164" fontId="0" fillId="6" borderId="0" xfId="1" applyNumberFormat="1" applyFont="1" applyFill="1"/>
    <xf numFmtId="164" fontId="0" fillId="0" borderId="0" xfId="1" applyNumberFormat="1" applyFont="1" applyFill="1"/>
    <xf numFmtId="164" fontId="3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/>
    <xf numFmtId="0" fontId="9" fillId="0" borderId="0" xfId="0" applyFont="1"/>
    <xf numFmtId="164" fontId="9" fillId="0" borderId="0" xfId="0" applyNumberFormat="1" applyFont="1"/>
    <xf numFmtId="0" fontId="10" fillId="0" borderId="0" xfId="0" applyFont="1"/>
    <xf numFmtId="164" fontId="10" fillId="0" borderId="0" xfId="0" applyNumberFormat="1" applyFont="1"/>
    <xf numFmtId="0" fontId="7" fillId="7" borderId="0" xfId="0" applyFont="1" applyFill="1"/>
    <xf numFmtId="164" fontId="7" fillId="7" borderId="0" xfId="0" applyNumberFormat="1" applyFont="1" applyFill="1"/>
    <xf numFmtId="164" fontId="13" fillId="0" borderId="0" xfId="0" applyNumberFormat="1" applyFont="1"/>
    <xf numFmtId="0" fontId="0" fillId="0" borderId="2" xfId="0" applyBorder="1"/>
    <xf numFmtId="164" fontId="0" fillId="0" borderId="2" xfId="1" applyNumberFormat="1" applyFont="1" applyFill="1" applyBorder="1"/>
    <xf numFmtId="164" fontId="5" fillId="4" borderId="0" xfId="0" applyNumberFormat="1" applyFont="1" applyFill="1" applyAlignment="1">
      <alignment horizontal="center"/>
    </xf>
    <xf numFmtId="0" fontId="3" fillId="4" borderId="0" xfId="0" applyFont="1" applyFill="1"/>
    <xf numFmtId="0" fontId="5" fillId="0" borderId="4" xfId="0" applyFont="1" applyBorder="1" applyAlignment="1">
      <alignment horizontal="center"/>
    </xf>
    <xf numFmtId="0" fontId="3" fillId="0" borderId="5" xfId="0" applyFont="1" applyBorder="1"/>
    <xf numFmtId="164" fontId="14" fillId="0" borderId="5" xfId="0" applyNumberFormat="1" applyFont="1" applyBorder="1"/>
    <xf numFmtId="164" fontId="14" fillId="0" borderId="5" xfId="1" applyNumberFormat="1" applyFont="1" applyFill="1" applyBorder="1"/>
    <xf numFmtId="164" fontId="14" fillId="0" borderId="3" xfId="0" applyNumberFormat="1" applyFont="1" applyBorder="1"/>
    <xf numFmtId="164" fontId="14" fillId="0" borderId="5" xfId="1" applyNumberFormat="1" applyFont="1" applyFill="1" applyBorder="1" applyAlignment="1">
      <alignment vertical="center"/>
    </xf>
    <xf numFmtId="0" fontId="14" fillId="0" borderId="5" xfId="0" applyFont="1" applyBorder="1"/>
    <xf numFmtId="164" fontId="0" fillId="6" borderId="5" xfId="1" applyNumberFormat="1" applyFont="1" applyFill="1" applyBorder="1"/>
    <xf numFmtId="164" fontId="0" fillId="0" borderId="5" xfId="1" applyNumberFormat="1" applyFont="1" applyFill="1" applyBorder="1"/>
    <xf numFmtId="0" fontId="0" fillId="0" borderId="5" xfId="0" applyBorder="1"/>
    <xf numFmtId="164" fontId="0" fillId="0" borderId="3" xfId="0" applyNumberFormat="1" applyBorder="1"/>
    <xf numFmtId="164" fontId="4" fillId="8" borderId="0" xfId="0" applyNumberFormat="1" applyFont="1" applyFill="1"/>
    <xf numFmtId="164" fontId="0" fillId="8" borderId="0" xfId="0" applyNumberFormat="1" applyFill="1"/>
    <xf numFmtId="164" fontId="2" fillId="0" borderId="0" xfId="0" applyNumberFormat="1" applyFont="1"/>
    <xf numFmtId="0" fontId="0" fillId="8" borderId="0" xfId="0" applyFill="1"/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8" borderId="0" xfId="0" applyFill="1" applyAlignment="1">
      <alignment horizontal="left" vertical="top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61014-4A47-47FB-8998-CBE959DC659E}">
  <dimension ref="A1:U58"/>
  <sheetViews>
    <sheetView tabSelected="1" workbookViewId="0">
      <selection activeCell="P6" sqref="P6"/>
    </sheetView>
  </sheetViews>
  <sheetFormatPr baseColWidth="10" defaultRowHeight="14.4" x14ac:dyDescent="0.3"/>
  <cols>
    <col min="2" max="2" width="12.44140625" bestFit="1" customWidth="1"/>
    <col min="8" max="8" width="11.109375" customWidth="1"/>
    <col min="9" max="11" width="12.44140625" bestFit="1" customWidth="1"/>
    <col min="16" max="16" width="12.6640625" bestFit="1" customWidth="1"/>
  </cols>
  <sheetData>
    <row r="1" spans="1:21" x14ac:dyDescent="0.3">
      <c r="A1" s="1" t="s">
        <v>0</v>
      </c>
    </row>
    <row r="2" spans="1:21" x14ac:dyDescent="0.3">
      <c r="A2" t="s">
        <v>32</v>
      </c>
    </row>
    <row r="3" spans="1:21" x14ac:dyDescent="0.3">
      <c r="A3" t="s">
        <v>1</v>
      </c>
    </row>
    <row r="4" spans="1:21" x14ac:dyDescent="0.3">
      <c r="A4" t="s">
        <v>2</v>
      </c>
      <c r="E4" s="1"/>
    </row>
    <row r="5" spans="1:21" x14ac:dyDescent="0.3">
      <c r="A5" t="s">
        <v>3</v>
      </c>
      <c r="J5" s="2"/>
    </row>
    <row r="6" spans="1:21" x14ac:dyDescent="0.3">
      <c r="A6" s="60" t="s">
        <v>4</v>
      </c>
      <c r="B6" s="60"/>
      <c r="C6" s="60"/>
      <c r="D6" s="60"/>
      <c r="E6" s="60"/>
      <c r="F6" s="60"/>
      <c r="G6" s="60"/>
      <c r="J6" s="2"/>
    </row>
    <row r="7" spans="1:21" x14ac:dyDescent="0.3">
      <c r="A7" s="60"/>
      <c r="B7" s="60"/>
      <c r="C7" s="60"/>
      <c r="D7" s="60"/>
      <c r="E7" s="60"/>
      <c r="F7" s="60"/>
      <c r="G7" s="60"/>
      <c r="J7" s="2"/>
    </row>
    <row r="8" spans="1:21" x14ac:dyDescent="0.3">
      <c r="A8" s="60"/>
      <c r="B8" s="60"/>
      <c r="C8" s="60"/>
      <c r="D8" s="60"/>
      <c r="E8" s="60"/>
      <c r="F8" s="60"/>
      <c r="G8" s="60"/>
      <c r="J8" s="2"/>
    </row>
    <row r="9" spans="1:21" x14ac:dyDescent="0.3">
      <c r="A9" s="60"/>
      <c r="B9" s="60"/>
      <c r="C9" s="60"/>
      <c r="D9" s="60"/>
      <c r="E9" s="60"/>
      <c r="F9" s="60"/>
      <c r="G9" s="60"/>
      <c r="J9" s="2"/>
    </row>
    <row r="10" spans="1:21" x14ac:dyDescent="0.3">
      <c r="A10" t="s">
        <v>5</v>
      </c>
      <c r="K10" s="2"/>
    </row>
    <row r="11" spans="1:21" x14ac:dyDescent="0.3">
      <c r="K11" s="2"/>
    </row>
    <row r="12" spans="1:21" x14ac:dyDescent="0.3">
      <c r="I12" s="1">
        <v>2024</v>
      </c>
      <c r="J12" s="1">
        <v>2025</v>
      </c>
      <c r="K12" s="1">
        <v>2026</v>
      </c>
      <c r="L12" s="1">
        <v>2027</v>
      </c>
      <c r="M12" s="1">
        <v>2028</v>
      </c>
      <c r="N12" s="1">
        <v>2029</v>
      </c>
    </row>
    <row r="13" spans="1:21" ht="38.700000000000003" customHeight="1" x14ac:dyDescent="0.3">
      <c r="F13" s="61" t="s">
        <v>6</v>
      </c>
      <c r="G13" s="61"/>
      <c r="H13" s="3"/>
      <c r="I13" s="4">
        <v>400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21" x14ac:dyDescent="0.3">
      <c r="F14" t="s">
        <v>7</v>
      </c>
      <c r="I14" s="6">
        <v>150</v>
      </c>
      <c r="J14" s="6">
        <v>260</v>
      </c>
      <c r="K14" s="6">
        <v>260</v>
      </c>
      <c r="L14" s="6">
        <v>260</v>
      </c>
      <c r="M14" s="6">
        <v>260</v>
      </c>
      <c r="N14" s="6">
        <v>260</v>
      </c>
    </row>
    <row r="15" spans="1:21" x14ac:dyDescent="0.3">
      <c r="F15" t="s">
        <v>8</v>
      </c>
      <c r="I15" s="6">
        <v>9500</v>
      </c>
      <c r="J15" s="6">
        <v>9500</v>
      </c>
      <c r="K15" s="6">
        <v>9500</v>
      </c>
      <c r="L15" s="6">
        <v>9500</v>
      </c>
      <c r="M15" s="6">
        <v>9500</v>
      </c>
      <c r="N15" s="6">
        <v>9500</v>
      </c>
      <c r="P15" s="63" t="s">
        <v>36</v>
      </c>
      <c r="Q15" s="63"/>
      <c r="R15" s="63"/>
      <c r="S15" s="63"/>
      <c r="T15" s="63"/>
      <c r="U15" s="63"/>
    </row>
    <row r="16" spans="1:21" x14ac:dyDescent="0.3">
      <c r="P16" s="63"/>
      <c r="Q16" s="63"/>
      <c r="R16" s="63"/>
      <c r="S16" s="63"/>
      <c r="T16" s="63"/>
      <c r="U16" s="63"/>
    </row>
    <row r="17" spans="1:21" x14ac:dyDescent="0.3">
      <c r="P17" s="63"/>
      <c r="Q17" s="63"/>
      <c r="R17" s="63"/>
      <c r="S17" s="63"/>
      <c r="T17" s="63"/>
      <c r="U17" s="63"/>
    </row>
    <row r="18" spans="1:21" x14ac:dyDescent="0.3">
      <c r="G18" s="7"/>
      <c r="H18" s="7"/>
      <c r="P18" s="63"/>
      <c r="Q18" s="63"/>
      <c r="R18" s="63"/>
      <c r="S18" s="63"/>
      <c r="T18" s="63"/>
      <c r="U18" s="63"/>
    </row>
    <row r="19" spans="1:21" x14ac:dyDescent="0.3">
      <c r="E19" s="8" t="s">
        <v>9</v>
      </c>
      <c r="G19" s="8">
        <v>7378</v>
      </c>
      <c r="H19" s="9">
        <f>G19+H20</f>
        <v>7491</v>
      </c>
      <c r="I19" s="9">
        <v>7561</v>
      </c>
      <c r="J19" s="9">
        <f>I19+(I20*4)</f>
        <v>7681</v>
      </c>
      <c r="K19" s="9">
        <f>J19+(J20*4)</f>
        <v>7841</v>
      </c>
      <c r="L19" s="56">
        <f>K19+(K20*4)</f>
        <v>8001</v>
      </c>
      <c r="M19" s="56">
        <f>L19+(L20*4)</f>
        <v>8201</v>
      </c>
      <c r="N19" s="56">
        <f>M19+(M20*4)</f>
        <v>8401</v>
      </c>
      <c r="P19" s="63"/>
      <c r="Q19" s="63"/>
      <c r="R19" s="63"/>
      <c r="S19" s="63"/>
      <c r="T19" s="63"/>
      <c r="U19" s="63"/>
    </row>
    <row r="20" spans="1:21" x14ac:dyDescent="0.3">
      <c r="E20" s="8" t="s">
        <v>10</v>
      </c>
      <c r="F20" s="9">
        <f>F25/9500</f>
        <v>117</v>
      </c>
      <c r="G20" s="9">
        <f>G25/9500</f>
        <v>108</v>
      </c>
      <c r="H20" s="9">
        <f>H25/9500</f>
        <v>113</v>
      </c>
      <c r="I20" s="8">
        <v>30</v>
      </c>
      <c r="J20" s="8">
        <v>40</v>
      </c>
      <c r="K20" s="8">
        <v>40</v>
      </c>
      <c r="L20" s="8">
        <v>50</v>
      </c>
      <c r="M20" s="8">
        <v>50</v>
      </c>
      <c r="N20" s="8">
        <v>50</v>
      </c>
      <c r="Q20" s="2"/>
    </row>
    <row r="21" spans="1:21" x14ac:dyDescent="0.3">
      <c r="E21" s="8"/>
      <c r="F21" s="10" t="s">
        <v>11</v>
      </c>
      <c r="G21" s="11" t="s">
        <v>11</v>
      </c>
      <c r="H21" s="43" t="s">
        <v>11</v>
      </c>
      <c r="I21" s="45" t="s">
        <v>12</v>
      </c>
      <c r="J21" s="12" t="s">
        <v>12</v>
      </c>
      <c r="K21" s="12" t="s">
        <v>12</v>
      </c>
      <c r="L21" s="12" t="s">
        <v>12</v>
      </c>
      <c r="M21" s="12" t="s">
        <v>12</v>
      </c>
      <c r="N21" s="12" t="s">
        <v>12</v>
      </c>
    </row>
    <row r="22" spans="1:21" x14ac:dyDescent="0.3">
      <c r="F22" s="13">
        <v>2021</v>
      </c>
      <c r="G22" s="14">
        <v>2022</v>
      </c>
      <c r="H22" s="44">
        <v>2023</v>
      </c>
      <c r="I22" s="46">
        <v>2024</v>
      </c>
      <c r="J22" s="1">
        <v>2025</v>
      </c>
      <c r="K22" s="1">
        <v>2026</v>
      </c>
      <c r="L22" s="1">
        <v>2027</v>
      </c>
      <c r="M22" s="1">
        <v>2028</v>
      </c>
      <c r="N22" s="1">
        <v>2029</v>
      </c>
      <c r="P22" s="6"/>
      <c r="Q22" s="2"/>
      <c r="R22" s="2"/>
    </row>
    <row r="23" spans="1:21" x14ac:dyDescent="0.3">
      <c r="A23" t="s">
        <v>13</v>
      </c>
      <c r="F23" s="15">
        <v>1036050</v>
      </c>
      <c r="G23" s="16">
        <v>1106667</v>
      </c>
      <c r="H23" s="17">
        <v>1155962</v>
      </c>
      <c r="I23" s="47">
        <v>1171000</v>
      </c>
      <c r="J23" s="2">
        <f>J19*J14</f>
        <v>1997060</v>
      </c>
      <c r="K23" s="2">
        <f t="shared" ref="K23:M23" si="0">K19*K14</f>
        <v>2038660</v>
      </c>
      <c r="L23" s="57">
        <f t="shared" si="0"/>
        <v>2080260</v>
      </c>
      <c r="M23" s="57">
        <f t="shared" si="0"/>
        <v>2132260</v>
      </c>
      <c r="N23" s="57">
        <f>N19*N14</f>
        <v>2184260</v>
      </c>
      <c r="P23" s="6"/>
      <c r="Q23" s="2"/>
      <c r="R23" s="2"/>
    </row>
    <row r="24" spans="1:21" x14ac:dyDescent="0.3">
      <c r="A24" t="s">
        <v>14</v>
      </c>
      <c r="F24" s="15">
        <v>21200</v>
      </c>
      <c r="G24" s="16">
        <v>21200</v>
      </c>
      <c r="H24" s="17">
        <v>21200</v>
      </c>
      <c r="I24" s="48">
        <v>21200</v>
      </c>
      <c r="J24" s="6">
        <v>21200</v>
      </c>
      <c r="K24" s="6">
        <v>21200</v>
      </c>
      <c r="L24" s="6">
        <v>21200</v>
      </c>
      <c r="M24" s="6">
        <v>21200</v>
      </c>
      <c r="N24" s="6">
        <v>21200</v>
      </c>
      <c r="P24" s="6"/>
      <c r="Q24" s="2"/>
      <c r="R24" s="2"/>
    </row>
    <row r="25" spans="1:21" x14ac:dyDescent="0.3">
      <c r="A25" t="s">
        <v>31</v>
      </c>
      <c r="F25" s="15">
        <v>1111500</v>
      </c>
      <c r="G25" s="16">
        <v>1026000</v>
      </c>
      <c r="H25" s="17">
        <v>1073500</v>
      </c>
      <c r="I25" s="48">
        <v>408000</v>
      </c>
      <c r="J25" s="6">
        <f>J20*J15</f>
        <v>380000</v>
      </c>
      <c r="K25" s="6">
        <f>K20*J15</f>
        <v>380000</v>
      </c>
      <c r="L25" s="6">
        <f>L20*L15</f>
        <v>475000</v>
      </c>
      <c r="M25" s="6">
        <f>M20*M15</f>
        <v>475000</v>
      </c>
      <c r="N25" s="6">
        <f>N20*N15</f>
        <v>475000</v>
      </c>
    </row>
    <row r="26" spans="1:21" x14ac:dyDescent="0.3">
      <c r="A26" t="s">
        <v>15</v>
      </c>
      <c r="F26" s="15"/>
      <c r="G26" s="16"/>
      <c r="H26" s="17"/>
      <c r="I26" s="48">
        <v>3105000</v>
      </c>
      <c r="J26" s="6"/>
      <c r="K26" s="6"/>
      <c r="L26" s="6"/>
      <c r="M26" s="6"/>
    </row>
    <row r="27" spans="1:21" x14ac:dyDescent="0.3">
      <c r="A27" t="s">
        <v>16</v>
      </c>
      <c r="F27" s="15"/>
      <c r="G27" s="16">
        <v>5854</v>
      </c>
      <c r="H27" s="17">
        <v>58703</v>
      </c>
      <c r="I27" s="48">
        <v>160000</v>
      </c>
      <c r="J27" s="6">
        <v>80000</v>
      </c>
      <c r="K27" s="6">
        <v>30000</v>
      </c>
      <c r="L27" s="6">
        <v>15000</v>
      </c>
      <c r="M27" s="6">
        <v>20000</v>
      </c>
      <c r="N27" s="18">
        <v>25000</v>
      </c>
    </row>
    <row r="28" spans="1:21" x14ac:dyDescent="0.3">
      <c r="A28" s="19"/>
      <c r="B28" s="19"/>
      <c r="C28" s="19"/>
      <c r="D28" s="19"/>
      <c r="E28" s="19"/>
      <c r="F28" s="20">
        <f>SUM(F23:F27)</f>
        <v>2168750</v>
      </c>
      <c r="G28" s="21">
        <f>SUM(G23:G27)</f>
        <v>2159721</v>
      </c>
      <c r="H28" s="22">
        <f>SUM(H23:H27)</f>
        <v>2309365</v>
      </c>
      <c r="I28" s="49">
        <f>SUM(I23:I27)</f>
        <v>4865200</v>
      </c>
      <c r="J28" s="23">
        <f t="shared" ref="J28:M28" si="1">SUM(J23:J27)</f>
        <v>2478260</v>
      </c>
      <c r="K28" s="23">
        <f t="shared" si="1"/>
        <v>2469860</v>
      </c>
      <c r="L28" s="23">
        <f t="shared" si="1"/>
        <v>2591460</v>
      </c>
      <c r="M28" s="23">
        <f t="shared" si="1"/>
        <v>2648460</v>
      </c>
      <c r="N28" s="24">
        <f>SUM(N23:N27)</f>
        <v>2705460</v>
      </c>
    </row>
    <row r="29" spans="1:21" x14ac:dyDescent="0.3">
      <c r="A29" t="s">
        <v>17</v>
      </c>
      <c r="F29" s="15">
        <v>116000</v>
      </c>
      <c r="G29" s="16">
        <v>98781</v>
      </c>
      <c r="H29" s="17">
        <v>235463</v>
      </c>
      <c r="I29" s="48">
        <v>240000</v>
      </c>
      <c r="J29" s="2">
        <f>I29*1.05</f>
        <v>252000</v>
      </c>
      <c r="K29" s="2">
        <f>J29*1.05+400</f>
        <v>265000</v>
      </c>
      <c r="L29" s="2">
        <f>K29*1.05-250</f>
        <v>278000</v>
      </c>
      <c r="M29" s="2">
        <f>L29*1.05+100</f>
        <v>292000</v>
      </c>
      <c r="N29" s="2">
        <f>M29*1.05+400</f>
        <v>307000</v>
      </c>
    </row>
    <row r="30" spans="1:21" x14ac:dyDescent="0.3">
      <c r="A30" t="s">
        <v>18</v>
      </c>
      <c r="F30" s="15">
        <v>357250</v>
      </c>
      <c r="G30" s="16">
        <v>330908</v>
      </c>
      <c r="H30" s="17">
        <v>285667</v>
      </c>
      <c r="I30" s="48">
        <v>340000</v>
      </c>
      <c r="J30" s="6">
        <f>I30*1.05</f>
        <v>357000</v>
      </c>
      <c r="K30" s="6">
        <f>J30*1.05+150</f>
        <v>375000</v>
      </c>
      <c r="L30" s="6">
        <f>K30*1.05+250</f>
        <v>394000</v>
      </c>
      <c r="M30" s="6">
        <f>L30*1.05+300</f>
        <v>414000</v>
      </c>
      <c r="N30" s="6">
        <f>M30*1.05+300</f>
        <v>435000</v>
      </c>
    </row>
    <row r="31" spans="1:21" ht="29.7" customHeight="1" x14ac:dyDescent="0.3">
      <c r="A31" s="62" t="s">
        <v>19</v>
      </c>
      <c r="B31" s="62"/>
      <c r="C31" s="62"/>
      <c r="D31" s="62"/>
      <c r="E31" s="62"/>
      <c r="F31" s="25">
        <v>222850</v>
      </c>
      <c r="G31" s="26">
        <v>597393</v>
      </c>
      <c r="H31" s="27">
        <v>348374</v>
      </c>
      <c r="I31" s="50">
        <v>210000</v>
      </c>
      <c r="J31" s="28">
        <v>100000</v>
      </c>
      <c r="K31" s="28">
        <v>50000</v>
      </c>
      <c r="L31" s="28">
        <v>20000</v>
      </c>
      <c r="M31" s="28">
        <f>L31*1.05</f>
        <v>21000</v>
      </c>
      <c r="N31" s="28">
        <f>M31*1.05-50</f>
        <v>22000</v>
      </c>
    </row>
    <row r="32" spans="1:21" x14ac:dyDescent="0.3">
      <c r="A32" t="s">
        <v>20</v>
      </c>
      <c r="F32" s="15">
        <v>7250</v>
      </c>
      <c r="G32" s="16">
        <v>1577844</v>
      </c>
      <c r="H32" s="17">
        <v>0</v>
      </c>
      <c r="I32" s="51"/>
    </row>
    <row r="33" spans="1:14" x14ac:dyDescent="0.3">
      <c r="A33" t="s">
        <v>21</v>
      </c>
      <c r="F33" s="15">
        <v>0</v>
      </c>
      <c r="G33" s="16">
        <v>0</v>
      </c>
      <c r="H33" s="17"/>
      <c r="I33" s="48">
        <v>1050000</v>
      </c>
      <c r="J33" s="6">
        <v>5000000</v>
      </c>
      <c r="K33" s="6">
        <v>5000000</v>
      </c>
      <c r="L33" s="6"/>
    </row>
    <row r="34" spans="1:14" x14ac:dyDescent="0.3">
      <c r="A34" t="s">
        <v>22</v>
      </c>
      <c r="F34" s="29">
        <v>78972</v>
      </c>
      <c r="G34" s="29">
        <v>233658</v>
      </c>
      <c r="H34" s="29">
        <v>221901</v>
      </c>
      <c r="I34" s="52">
        <v>230000</v>
      </c>
      <c r="J34" s="29">
        <v>230000</v>
      </c>
      <c r="K34" s="29">
        <v>230000</v>
      </c>
      <c r="L34" s="29">
        <v>230000</v>
      </c>
      <c r="M34" s="29">
        <v>230000</v>
      </c>
      <c r="N34" s="29">
        <v>230000</v>
      </c>
    </row>
    <row r="35" spans="1:14" x14ac:dyDescent="0.3">
      <c r="A35" t="s">
        <v>23</v>
      </c>
      <c r="F35" s="15">
        <v>475035</v>
      </c>
      <c r="G35" s="16">
        <v>271523</v>
      </c>
      <c r="H35" s="17">
        <v>306774</v>
      </c>
      <c r="I35" s="48">
        <v>660000</v>
      </c>
      <c r="J35" s="6">
        <v>300000</v>
      </c>
      <c r="K35" s="6">
        <v>300000</v>
      </c>
      <c r="L35" s="6">
        <v>300000</v>
      </c>
      <c r="M35" s="6">
        <v>300000</v>
      </c>
      <c r="N35" s="6">
        <v>300000</v>
      </c>
    </row>
    <row r="36" spans="1:14" x14ac:dyDescent="0.3">
      <c r="F36" s="15">
        <v>5</v>
      </c>
      <c r="G36" s="16">
        <v>0</v>
      </c>
      <c r="H36" s="17"/>
      <c r="I36" s="53"/>
      <c r="J36" s="30"/>
      <c r="K36" s="30"/>
      <c r="L36" s="6"/>
    </row>
    <row r="37" spans="1:14" x14ac:dyDescent="0.3">
      <c r="F37" s="15"/>
      <c r="G37" s="16"/>
      <c r="H37" s="17"/>
      <c r="I37" s="54"/>
    </row>
    <row r="38" spans="1:14" x14ac:dyDescent="0.3">
      <c r="F38" s="20">
        <f>SUM(F29:F37)</f>
        <v>1257362</v>
      </c>
      <c r="G38" s="21">
        <f>SUM(G29:G37)</f>
        <v>3110107</v>
      </c>
      <c r="H38" s="22">
        <f>SUM(H29:H37)</f>
        <v>1398179</v>
      </c>
      <c r="I38" s="55">
        <f>SUM(I29:I37)</f>
        <v>2730000</v>
      </c>
      <c r="J38" s="23">
        <f>SUM(J29:J37)</f>
        <v>6239000</v>
      </c>
      <c r="K38" s="23">
        <f t="shared" ref="K38:N38" si="2">SUM(K29:K37)</f>
        <v>6220000</v>
      </c>
      <c r="L38" s="23">
        <f t="shared" si="2"/>
        <v>1222000</v>
      </c>
      <c r="M38" s="23">
        <f t="shared" si="2"/>
        <v>1257000</v>
      </c>
      <c r="N38" s="23">
        <f t="shared" si="2"/>
        <v>1294000</v>
      </c>
    </row>
    <row r="39" spans="1:14" x14ac:dyDescent="0.3">
      <c r="F39" s="15"/>
      <c r="G39" s="16"/>
      <c r="H39" s="17"/>
    </row>
    <row r="40" spans="1:14" x14ac:dyDescent="0.3">
      <c r="A40" s="1" t="s">
        <v>24</v>
      </c>
      <c r="B40" s="1"/>
      <c r="C40" s="1"/>
      <c r="D40" s="1"/>
      <c r="E40" s="1"/>
      <c r="F40" s="31">
        <f>F28-F38</f>
        <v>911388</v>
      </c>
      <c r="G40" s="32">
        <f>G28-G38</f>
        <v>-950386</v>
      </c>
      <c r="H40" s="33">
        <f>H28-H38</f>
        <v>911186</v>
      </c>
      <c r="I40" s="31">
        <f>I28-I38</f>
        <v>2135200</v>
      </c>
      <c r="J40" s="32">
        <f>J28-J38</f>
        <v>-3760740</v>
      </c>
      <c r="K40" s="32">
        <f t="shared" ref="K40:L40" si="3">K28-K38</f>
        <v>-3750140</v>
      </c>
      <c r="L40" s="31">
        <f t="shared" si="3"/>
        <v>1369460</v>
      </c>
      <c r="M40" s="33">
        <f>M28-M38</f>
        <v>1391460</v>
      </c>
      <c r="N40" s="33">
        <f>N28-N38</f>
        <v>1411460</v>
      </c>
    </row>
    <row r="41" spans="1:14" x14ac:dyDescent="0.3">
      <c r="A41" s="34" t="s">
        <v>25</v>
      </c>
      <c r="B41" s="34"/>
      <c r="C41" s="34"/>
      <c r="D41" s="34"/>
      <c r="E41" s="34"/>
      <c r="F41" s="34"/>
      <c r="G41" s="34"/>
      <c r="H41" s="35">
        <f>H40+H34</f>
        <v>1133087</v>
      </c>
      <c r="I41" s="35">
        <f t="shared" ref="I41:N41" si="4">I40+I34</f>
        <v>2365200</v>
      </c>
      <c r="J41" s="35">
        <f>J40+J34</f>
        <v>-3530740</v>
      </c>
      <c r="K41" s="35">
        <f t="shared" si="4"/>
        <v>-3520140</v>
      </c>
      <c r="L41" s="35">
        <f t="shared" si="4"/>
        <v>1599460</v>
      </c>
      <c r="M41" s="35">
        <f t="shared" si="4"/>
        <v>1621460</v>
      </c>
      <c r="N41" s="35">
        <f t="shared" si="4"/>
        <v>1641460</v>
      </c>
    </row>
    <row r="42" spans="1:14" x14ac:dyDescent="0.3">
      <c r="H42" s="2"/>
    </row>
    <row r="43" spans="1:14" x14ac:dyDescent="0.3">
      <c r="A43" s="36" t="s">
        <v>28</v>
      </c>
      <c r="B43" s="36"/>
      <c r="C43" s="36"/>
      <c r="D43" s="36"/>
      <c r="E43" s="36"/>
      <c r="F43" s="36"/>
      <c r="G43" s="36"/>
      <c r="H43" s="36"/>
      <c r="I43" s="37">
        <f>I41</f>
        <v>2365200</v>
      </c>
      <c r="J43" s="36"/>
      <c r="K43" s="37"/>
      <c r="L43" s="37">
        <f>L41</f>
        <v>1599460</v>
      </c>
      <c r="M43" s="37">
        <f>M41</f>
        <v>1621460</v>
      </c>
      <c r="N43" s="37">
        <f>N41</f>
        <v>1641460</v>
      </c>
    </row>
    <row r="44" spans="1:14" x14ac:dyDescent="0.3">
      <c r="A44" s="36" t="s">
        <v>30</v>
      </c>
      <c r="B44" s="36"/>
      <c r="C44" s="36"/>
      <c r="D44" s="36"/>
      <c r="E44" s="36"/>
      <c r="F44" s="36"/>
      <c r="G44" s="36"/>
      <c r="H44" s="36"/>
      <c r="I44" s="37"/>
      <c r="J44" s="37">
        <f>J41</f>
        <v>-3530740</v>
      </c>
      <c r="K44" s="37">
        <f>K41</f>
        <v>-3520140</v>
      </c>
      <c r="M44" s="36"/>
      <c r="N44" s="36"/>
    </row>
    <row r="45" spans="1:14" x14ac:dyDescent="0.3">
      <c r="A45" t="s">
        <v>27</v>
      </c>
      <c r="I45" s="6">
        <v>2351607</v>
      </c>
      <c r="J45" s="2">
        <f>I46</f>
        <v>4716807</v>
      </c>
      <c r="K45" s="2">
        <f>J46</f>
        <v>1186067</v>
      </c>
      <c r="L45" s="40">
        <f>K47</f>
        <v>-2334073</v>
      </c>
      <c r="M45" s="58">
        <f>L47</f>
        <v>-734613</v>
      </c>
      <c r="N45" s="2">
        <f>M46</f>
        <v>886847</v>
      </c>
    </row>
    <row r="46" spans="1:14" x14ac:dyDescent="0.3">
      <c r="A46" s="41" t="s">
        <v>29</v>
      </c>
      <c r="B46" s="41"/>
      <c r="C46" s="41"/>
      <c r="D46" s="41"/>
      <c r="E46" s="41"/>
      <c r="F46" s="41"/>
      <c r="G46" s="41"/>
      <c r="H46" s="42"/>
      <c r="I46" s="24">
        <f>SUM(I43:I45)</f>
        <v>4716807</v>
      </c>
      <c r="J46" s="24">
        <f>SUM(J44:J45)</f>
        <v>1186067</v>
      </c>
      <c r="K46" s="41"/>
      <c r="L46" s="24"/>
      <c r="M46" s="24">
        <f>SUM(M43:M45)</f>
        <v>886847</v>
      </c>
      <c r="N46" s="24">
        <f>SUM(N43:N45)</f>
        <v>2528307</v>
      </c>
    </row>
    <row r="47" spans="1:14" x14ac:dyDescent="0.3">
      <c r="A47" s="38" t="s">
        <v>26</v>
      </c>
      <c r="B47" s="38"/>
      <c r="C47" s="38"/>
      <c r="D47" s="38"/>
      <c r="E47" s="38"/>
      <c r="F47" s="38"/>
      <c r="G47" s="38"/>
      <c r="H47" s="39"/>
      <c r="I47" s="38"/>
      <c r="J47" s="38"/>
      <c r="K47" s="39">
        <f>SUM(K44:K46)</f>
        <v>-2334073</v>
      </c>
      <c r="L47" s="39">
        <f>SUM(L43:L45)</f>
        <v>-734613</v>
      </c>
      <c r="M47" s="1"/>
      <c r="N47" s="1"/>
    </row>
    <row r="48" spans="1:14" x14ac:dyDescent="0.3">
      <c r="H48" s="2"/>
    </row>
    <row r="49" spans="1:14" x14ac:dyDescent="0.3">
      <c r="A49" s="59" t="s">
        <v>33</v>
      </c>
      <c r="B49" s="59"/>
      <c r="C49" s="59"/>
      <c r="H49" s="30"/>
      <c r="I49" s="2"/>
      <c r="J49" s="2"/>
      <c r="K49" s="2"/>
      <c r="L49" s="2"/>
      <c r="M49" s="2"/>
      <c r="N49" s="2"/>
    </row>
    <row r="50" spans="1:14" x14ac:dyDescent="0.3">
      <c r="A50" t="s">
        <v>34</v>
      </c>
      <c r="H50" s="2"/>
      <c r="I50" s="2"/>
      <c r="J50" s="2"/>
      <c r="K50" s="2"/>
      <c r="L50" s="2"/>
      <c r="M50" s="2"/>
      <c r="N50" s="2"/>
    </row>
    <row r="51" spans="1:14" x14ac:dyDescent="0.3">
      <c r="A51" t="s">
        <v>35</v>
      </c>
      <c r="H51" s="30"/>
      <c r="I51" s="2"/>
      <c r="J51" s="2"/>
      <c r="K51" s="2"/>
      <c r="L51" s="2"/>
      <c r="M51" s="2"/>
      <c r="N51" s="2"/>
    </row>
    <row r="52" spans="1:14" x14ac:dyDescent="0.3">
      <c r="H52" s="30"/>
    </row>
    <row r="53" spans="1:14" x14ac:dyDescent="0.3">
      <c r="H53" s="30"/>
    </row>
    <row r="54" spans="1:14" x14ac:dyDescent="0.3">
      <c r="H54" s="2"/>
      <c r="I54" s="2"/>
      <c r="J54" s="2"/>
      <c r="K54" s="2"/>
    </row>
    <row r="55" spans="1:14" x14ac:dyDescent="0.3">
      <c r="K55" s="2"/>
    </row>
    <row r="56" spans="1:14" x14ac:dyDescent="0.3">
      <c r="B56" s="30"/>
      <c r="C56" s="30"/>
      <c r="D56" s="2"/>
      <c r="E56" s="30"/>
      <c r="F56" s="2"/>
      <c r="G56" s="2"/>
      <c r="K56" s="2"/>
    </row>
    <row r="57" spans="1:14" x14ac:dyDescent="0.3">
      <c r="B57" s="30"/>
      <c r="C57" s="30"/>
      <c r="D57" s="2"/>
      <c r="E57" s="30"/>
      <c r="F57" s="2"/>
      <c r="G57" s="2"/>
    </row>
    <row r="58" spans="1:14" x14ac:dyDescent="0.3">
      <c r="B58" s="30"/>
      <c r="C58" s="30"/>
      <c r="D58" s="2"/>
      <c r="E58" s="30"/>
      <c r="F58" s="2"/>
      <c r="G58" s="2"/>
    </row>
  </sheetData>
  <mergeCells count="4">
    <mergeCell ref="A6:G9"/>
    <mergeCell ref="F13:G13"/>
    <mergeCell ref="A31:E31"/>
    <mergeCell ref="P15:U19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A66C1-869B-4632-929D-E8D98B6D3592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Karin Olander</dc:creator>
  <cp:lastModifiedBy>Ann Karin Olander</cp:lastModifiedBy>
  <dcterms:created xsi:type="dcterms:W3CDTF">2024-09-03T17:19:08Z</dcterms:created>
  <dcterms:modified xsi:type="dcterms:W3CDTF">2024-11-11T23:10:29Z</dcterms:modified>
</cp:coreProperties>
</file>